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Finance\Debt Management\2022-23\web page updates\"/>
    </mc:Choice>
  </mc:AlternateContent>
  <xr:revisionPtr revIDLastSave="0" documentId="13_ncr:1_{331467F1-6A9D-4DEC-AD2B-D47A48FF8D54}" xr6:coauthVersionLast="47" xr6:coauthVersionMax="47" xr10:uidLastSave="{00000000-0000-0000-0000-000000000000}"/>
  <bookViews>
    <workbookView xWindow="-120" yWindow="-120" windowWidth="29040" windowHeight="15840" activeTab="1" xr2:uid="{BF2BF2E9-4A94-4997-A805-02DE9345D338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F13" i="3" s="1"/>
  <c r="H13" i="3" s="1"/>
  <c r="F12" i="3"/>
  <c r="H12" i="3" s="1"/>
  <c r="H11" i="3"/>
  <c r="F11" i="3"/>
  <c r="F10" i="3"/>
  <c r="H10" i="3" s="1"/>
  <c r="F9" i="3"/>
  <c r="H9" i="3" s="1"/>
  <c r="F8" i="3"/>
  <c r="H8" i="3" s="1"/>
  <c r="I30" i="2" l="1"/>
  <c r="K30" i="2" s="1"/>
  <c r="H30" i="2"/>
  <c r="G30" i="2"/>
  <c r="F16" i="2"/>
  <c r="E16" i="2"/>
  <c r="C16" i="2"/>
  <c r="C20" i="2" s="1"/>
  <c r="G10" i="2"/>
  <c r="H10" i="2"/>
  <c r="I10" i="2"/>
  <c r="J10" i="2" s="1"/>
  <c r="G11" i="2"/>
  <c r="H11" i="2"/>
  <c r="I11" i="2"/>
  <c r="J11" i="2" s="1"/>
  <c r="G12" i="2"/>
  <c r="H12" i="2"/>
  <c r="I12" i="2"/>
  <c r="K12" i="2" s="1"/>
  <c r="G13" i="2"/>
  <c r="H13" i="2"/>
  <c r="I13" i="2"/>
  <c r="K13" i="2" s="1"/>
  <c r="G14" i="2"/>
  <c r="H14" i="2"/>
  <c r="I14" i="2"/>
  <c r="J14" i="2" s="1"/>
  <c r="G9" i="2"/>
  <c r="H9" i="2"/>
  <c r="I9" i="2"/>
  <c r="J9" i="2" s="1"/>
  <c r="I8" i="2"/>
  <c r="K8" i="2" s="1"/>
  <c r="H8" i="2"/>
  <c r="G8" i="2"/>
  <c r="H16" i="2" l="1"/>
  <c r="K14" i="2"/>
  <c r="G16" i="2"/>
  <c r="J30" i="2"/>
  <c r="J13" i="2"/>
  <c r="I16" i="2"/>
  <c r="J12" i="2"/>
  <c r="J8" i="2"/>
  <c r="K11" i="2"/>
  <c r="K10" i="2"/>
  <c r="K9" i="2"/>
  <c r="K16" i="2" l="1"/>
  <c r="J16" i="2"/>
  <c r="D14" i="1" l="1"/>
  <c r="B14" i="1"/>
  <c r="D10" i="1"/>
  <c r="D11" i="1"/>
  <c r="D12" i="1"/>
  <c r="D13" i="1"/>
  <c r="B13" i="1"/>
  <c r="B12" i="1"/>
  <c r="B11" i="1"/>
  <c r="B38" i="1" s="1"/>
  <c r="B10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0" i="1"/>
  <c r="D38" i="1" l="1"/>
  <c r="F12" i="1"/>
  <c r="F11" i="1"/>
  <c r="F38" i="1" s="1"/>
</calcChain>
</file>

<file path=xl/sharedStrings.xml><?xml version="1.0" encoding="utf-8"?>
<sst xmlns="http://schemas.openxmlformats.org/spreadsheetml/2006/main" count="80" uniqueCount="53">
  <si>
    <t>BOERNE INDEPENDENT SCHOOL DISTRICT</t>
  </si>
  <si>
    <t>CONSOLIDATED TOTAL DEBT SERVICE SCHEDULE</t>
  </si>
  <si>
    <t>AS OF JUNE 30, 2021</t>
  </si>
  <si>
    <t>Year</t>
  </si>
  <si>
    <t>End</t>
  </si>
  <si>
    <t>Principal</t>
  </si>
  <si>
    <t>Interest</t>
  </si>
  <si>
    <t>Total</t>
  </si>
  <si>
    <t>NOTE - Includes the Series 2015 Maintenance Tax Note</t>
  </si>
  <si>
    <t>DEBT OBLIGATIONS SUMMARY</t>
  </si>
  <si>
    <t>I&amp;S Tax Supported Debt</t>
  </si>
  <si>
    <t>Bond Issue/Purpose/Series</t>
  </si>
  <si>
    <t>Dated Date of Issue</t>
  </si>
  <si>
    <t>Original Issue Amount</t>
  </si>
  <si>
    <t>Maturity Date</t>
  </si>
  <si>
    <t>Total I&amp;S Debt Obligation</t>
  </si>
  <si>
    <t>Ratings Agency</t>
  </si>
  <si>
    <t>Credit  Rating</t>
  </si>
  <si>
    <t>U/L Tax Sch Bldg &amp; Ref Bonds, Series 1999</t>
  </si>
  <si>
    <t>Average Daily Attendance (ADA)</t>
  </si>
  <si>
    <t>District Population</t>
  </si>
  <si>
    <t>Moody's</t>
  </si>
  <si>
    <t>AAA</t>
  </si>
  <si>
    <t>U/L Tax Sch Bldg &amp; Ref Bonds, Series 2002</t>
  </si>
  <si>
    <t>U/L Tax Refunding Bonds, Series 2014</t>
  </si>
  <si>
    <t>U/L Tax Sch Bldg Bonds, Series 2016</t>
  </si>
  <si>
    <t>U/L Tax Sch Bldg Bonds, Series 2017</t>
  </si>
  <si>
    <t>U/L Tax Refunding Bonds, Series 2019</t>
  </si>
  <si>
    <t>U/L Tax Refunding Bonds, Series 2020</t>
  </si>
  <si>
    <t xml:space="preserve">  (Most recent available at publication)</t>
  </si>
  <si>
    <t>Total Authorized Debt by the District</t>
  </si>
  <si>
    <t>M&amp;O Tax Supported Debt</t>
  </si>
  <si>
    <t>Maintenance Tax Note, Series 2015</t>
  </si>
  <si>
    <t>N/A</t>
  </si>
  <si>
    <t>AAA/A3</t>
  </si>
  <si>
    <t>AAA/Aa2</t>
  </si>
  <si>
    <t>Boerne Independent School District</t>
  </si>
  <si>
    <t>Outstanding Debt Summary</t>
  </si>
  <si>
    <t>Fiscal Year</t>
  </si>
  <si>
    <t>Population*</t>
  </si>
  <si>
    <t>Per Capita</t>
  </si>
  <si>
    <t>* Source: Texas Municpal Advisory Council - 2016 thru 2020</t>
  </si>
  <si>
    <t xml:space="preserve">   U.S. Census Bureau, American Community Survey 2019 for 2021</t>
  </si>
  <si>
    <t>AS OF JUNE 30, 2022</t>
  </si>
  <si>
    <t>Principal Balance at 6/30/2022</t>
  </si>
  <si>
    <t>Interest Balance at 6/30/2022</t>
  </si>
  <si>
    <t>Principal Per ADA 2022</t>
  </si>
  <si>
    <t>Principal Per Capita 2022</t>
  </si>
  <si>
    <t>Total Debt Per ADA 2022</t>
  </si>
  <si>
    <t>Total Debt Per Capita 2022</t>
  </si>
  <si>
    <t>Total M&amp;O Debt Obligation</t>
  </si>
  <si>
    <t>Source:  Municipal Advisory Council of Texas</t>
  </si>
  <si>
    <t>Debt Authorized but Unissued at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</si>
</sst>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33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4" fontId="0" fillId="0" borderId="0" xfId="0" applyNumberFormat="1"/>
    <xf numFmtId="165" fontId="0" fillId="0" borderId="1" xfId="1" applyNumberFormat="1" applyFont="1" applyBorder="1"/>
    <xf numFmtId="164" fontId="0" fillId="0" borderId="2" xfId="0" applyNumberFormat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4" fontId="0" fillId="0" borderId="0" xfId="0" applyNumberFormat="1"/>
    <xf numFmtId="164" fontId="2" fillId="2" borderId="0" xfId="2" applyNumberFormat="1" applyFont="1" applyFill="1" applyAlignment="1">
      <alignment horizontal="center" wrapText="1"/>
    </xf>
    <xf numFmtId="165" fontId="0" fillId="0" borderId="3" xfId="1" applyNumberFormat="1" applyFont="1" applyBorder="1"/>
    <xf numFmtId="164" fontId="0" fillId="0" borderId="2" xfId="2" applyNumberFormat="1" applyFont="1" applyBorder="1"/>
    <xf numFmtId="164" fontId="0" fillId="0" borderId="4" xfId="2" applyNumberFormat="1" applyFont="1" applyBorder="1"/>
    <xf numFmtId="0" fontId="0" fillId="0" borderId="5" xfId="0" applyBorder="1"/>
    <xf numFmtId="165" fontId="0" fillId="0" borderId="6" xfId="1" applyNumberFormat="1" applyFont="1" applyBorder="1"/>
    <xf numFmtId="0" fontId="0" fillId="0" borderId="7" xfId="0" applyBorder="1"/>
    <xf numFmtId="165" fontId="0" fillId="0" borderId="8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164" fontId="2" fillId="3" borderId="0" xfId="2" applyNumberFormat="1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7" fillId="0" borderId="7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8005-C9FD-42BA-80EF-4E3A4EA564C9}">
  <dimension ref="A1:F41"/>
  <sheetViews>
    <sheetView workbookViewId="0">
      <selection sqref="A1:XFD3"/>
    </sheetView>
  </sheetViews>
  <sheetFormatPr defaultRowHeight="15" x14ac:dyDescent="0.25"/>
  <cols>
    <col min="1" max="1" width="12.7109375" customWidth="1"/>
    <col min="2" max="2" width="15.7109375" customWidth="1"/>
    <col min="3" max="3" width="1.7109375" customWidth="1"/>
    <col min="4" max="4" width="15.7109375" customWidth="1"/>
    <col min="5" max="5" width="1.7109375" customWidth="1"/>
    <col min="6" max="6" width="15.710937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6" spans="1:6" x14ac:dyDescent="0.25">
      <c r="A6" s="2" t="s">
        <v>3</v>
      </c>
    </row>
    <row r="7" spans="1:6" x14ac:dyDescent="0.25">
      <c r="A7" s="2" t="s">
        <v>4</v>
      </c>
    </row>
    <row r="8" spans="1:6" x14ac:dyDescent="0.25">
      <c r="A8" s="3">
        <v>44377</v>
      </c>
      <c r="B8" s="2" t="s">
        <v>5</v>
      </c>
      <c r="C8" s="2"/>
      <c r="D8" s="2" t="s">
        <v>6</v>
      </c>
      <c r="E8" s="2"/>
      <c r="F8" s="2" t="s">
        <v>7</v>
      </c>
    </row>
    <row r="10" spans="1:6" x14ac:dyDescent="0.25">
      <c r="A10" s="4">
        <v>2022</v>
      </c>
      <c r="B10" s="5">
        <f>11042447+155000</f>
        <v>11197447</v>
      </c>
      <c r="C10" s="5"/>
      <c r="D10" s="5">
        <f>12981376+7555+7555</f>
        <v>12996486</v>
      </c>
      <c r="E10" s="5"/>
      <c r="F10" s="5">
        <f t="shared" ref="F10:F36" si="0">SUM(B10:D10)</f>
        <v>24193933</v>
      </c>
    </row>
    <row r="11" spans="1:6" x14ac:dyDescent="0.25">
      <c r="A11" s="4">
        <v>2023</v>
      </c>
      <c r="B11" s="6">
        <f>6031237+160000</f>
        <v>6191237</v>
      </c>
      <c r="C11" s="6"/>
      <c r="D11" s="6">
        <f>12700877+6385+6384</f>
        <v>12713646</v>
      </c>
      <c r="E11" s="6"/>
      <c r="F11" s="6">
        <f t="shared" si="0"/>
        <v>18904883</v>
      </c>
    </row>
    <row r="12" spans="1:6" x14ac:dyDescent="0.25">
      <c r="A12" s="4">
        <v>2024</v>
      </c>
      <c r="B12" s="6">
        <f>5365336+165000</f>
        <v>5530336</v>
      </c>
      <c r="C12" s="6"/>
      <c r="D12" s="6">
        <f>12632940+5056+5057</f>
        <v>12643053</v>
      </c>
      <c r="E12" s="6"/>
      <c r="F12" s="6">
        <f t="shared" si="0"/>
        <v>18173389</v>
      </c>
    </row>
    <row r="13" spans="1:6" x14ac:dyDescent="0.25">
      <c r="A13" s="4">
        <v>2025</v>
      </c>
      <c r="B13" s="6">
        <f>9355000+170000</f>
        <v>9525000</v>
      </c>
      <c r="C13" s="6"/>
      <c r="D13" s="6">
        <f>9590264+3473+3472</f>
        <v>9597209</v>
      </c>
      <c r="E13" s="6"/>
      <c r="F13" s="6">
        <f t="shared" si="0"/>
        <v>19122209</v>
      </c>
    </row>
    <row r="14" spans="1:6" x14ac:dyDescent="0.25">
      <c r="A14" s="4">
        <v>2026</v>
      </c>
      <c r="B14" s="6">
        <f>9345000+150000</f>
        <v>9495000</v>
      </c>
      <c r="C14" s="6"/>
      <c r="D14" s="6">
        <f>9230435+1688+1687</f>
        <v>9233810</v>
      </c>
      <c r="E14" s="6"/>
      <c r="F14" s="6">
        <f t="shared" si="0"/>
        <v>18728810</v>
      </c>
    </row>
    <row r="15" spans="1:6" x14ac:dyDescent="0.25">
      <c r="A15" s="4">
        <v>2027</v>
      </c>
      <c r="B15" s="6">
        <v>9385000</v>
      </c>
      <c r="C15" s="6"/>
      <c r="D15" s="6">
        <v>8863019</v>
      </c>
      <c r="E15" s="6"/>
      <c r="F15" s="6">
        <f t="shared" si="0"/>
        <v>18248019</v>
      </c>
    </row>
    <row r="16" spans="1:6" x14ac:dyDescent="0.25">
      <c r="A16" s="4">
        <v>2028</v>
      </c>
      <c r="B16" s="6">
        <v>9720000</v>
      </c>
      <c r="C16" s="6"/>
      <c r="D16" s="6">
        <v>8482752</v>
      </c>
      <c r="E16" s="6"/>
      <c r="F16" s="6">
        <f t="shared" si="0"/>
        <v>18202752</v>
      </c>
    </row>
    <row r="17" spans="1:6" x14ac:dyDescent="0.25">
      <c r="A17" s="4">
        <v>2029</v>
      </c>
      <c r="B17" s="6">
        <v>9529520</v>
      </c>
      <c r="C17" s="6"/>
      <c r="D17" s="6">
        <v>8639912</v>
      </c>
      <c r="E17" s="6"/>
      <c r="F17" s="6">
        <f t="shared" si="0"/>
        <v>18169432</v>
      </c>
    </row>
    <row r="18" spans="1:6" x14ac:dyDescent="0.25">
      <c r="A18" s="4">
        <v>2030</v>
      </c>
      <c r="B18" s="6">
        <v>7195692</v>
      </c>
      <c r="C18" s="6"/>
      <c r="D18" s="6">
        <v>12303376</v>
      </c>
      <c r="E18" s="6"/>
      <c r="F18" s="6">
        <f t="shared" si="0"/>
        <v>19499068</v>
      </c>
    </row>
    <row r="19" spans="1:6" x14ac:dyDescent="0.25">
      <c r="A19" s="4">
        <v>2031</v>
      </c>
      <c r="B19" s="6">
        <v>7834676</v>
      </c>
      <c r="C19" s="6"/>
      <c r="D19" s="6">
        <v>11664592</v>
      </c>
      <c r="E19" s="6"/>
      <c r="F19" s="6">
        <f t="shared" si="0"/>
        <v>19499268</v>
      </c>
    </row>
    <row r="20" spans="1:6" x14ac:dyDescent="0.25">
      <c r="A20" s="4">
        <v>2032</v>
      </c>
      <c r="B20" s="6">
        <v>11820000</v>
      </c>
      <c r="C20" s="6"/>
      <c r="D20" s="6">
        <v>7392858</v>
      </c>
      <c r="E20" s="6"/>
      <c r="F20" s="6">
        <f t="shared" si="0"/>
        <v>19212858</v>
      </c>
    </row>
    <row r="21" spans="1:6" x14ac:dyDescent="0.25">
      <c r="A21" s="4">
        <v>2033</v>
      </c>
      <c r="B21" s="6">
        <v>12120000</v>
      </c>
      <c r="C21" s="6"/>
      <c r="D21" s="6">
        <v>7091625</v>
      </c>
      <c r="E21" s="6"/>
      <c r="F21" s="6">
        <f t="shared" si="0"/>
        <v>19211625</v>
      </c>
    </row>
    <row r="22" spans="1:6" x14ac:dyDescent="0.25">
      <c r="A22" s="4">
        <v>2034</v>
      </c>
      <c r="B22" s="6">
        <v>12285000</v>
      </c>
      <c r="C22" s="6"/>
      <c r="D22" s="6">
        <v>6772620</v>
      </c>
      <c r="E22" s="6"/>
      <c r="F22" s="6">
        <f t="shared" si="0"/>
        <v>19057620</v>
      </c>
    </row>
    <row r="23" spans="1:6" x14ac:dyDescent="0.25">
      <c r="A23" s="4">
        <v>2035</v>
      </c>
      <c r="B23" s="6">
        <v>12425000</v>
      </c>
      <c r="C23" s="6"/>
      <c r="D23" s="6">
        <v>6420537</v>
      </c>
      <c r="E23" s="6"/>
      <c r="F23" s="6">
        <f t="shared" si="0"/>
        <v>18845537</v>
      </c>
    </row>
    <row r="24" spans="1:6" x14ac:dyDescent="0.25">
      <c r="A24" s="4">
        <v>2036</v>
      </c>
      <c r="B24" s="6">
        <v>11580000</v>
      </c>
      <c r="C24" s="6"/>
      <c r="D24" s="6">
        <v>6051497</v>
      </c>
      <c r="E24" s="6"/>
      <c r="F24" s="6">
        <f t="shared" si="0"/>
        <v>17631497</v>
      </c>
    </row>
    <row r="25" spans="1:6" x14ac:dyDescent="0.25">
      <c r="A25" s="4">
        <v>2037</v>
      </c>
      <c r="B25" s="6">
        <v>11330000</v>
      </c>
      <c r="C25" s="6"/>
      <c r="D25" s="6">
        <v>5670932</v>
      </c>
      <c r="E25" s="6"/>
      <c r="F25" s="6">
        <f t="shared" si="0"/>
        <v>17000932</v>
      </c>
    </row>
    <row r="26" spans="1:6" x14ac:dyDescent="0.25">
      <c r="A26" s="4">
        <v>2038</v>
      </c>
      <c r="B26" s="6">
        <v>11345000</v>
      </c>
      <c r="C26" s="6"/>
      <c r="D26" s="6">
        <v>5318596</v>
      </c>
      <c r="E26" s="6"/>
      <c r="F26" s="6">
        <f t="shared" si="0"/>
        <v>16663596</v>
      </c>
    </row>
    <row r="27" spans="1:6" x14ac:dyDescent="0.25">
      <c r="A27" s="4">
        <v>2039</v>
      </c>
      <c r="B27" s="6">
        <v>11470000</v>
      </c>
      <c r="C27" s="6"/>
      <c r="D27" s="6">
        <v>4958538</v>
      </c>
      <c r="E27" s="6"/>
      <c r="F27" s="6">
        <f t="shared" si="0"/>
        <v>16428538</v>
      </c>
    </row>
    <row r="28" spans="1:6" x14ac:dyDescent="0.25">
      <c r="A28" s="4">
        <v>2040</v>
      </c>
      <c r="B28" s="6">
        <v>11780000</v>
      </c>
      <c r="C28" s="6"/>
      <c r="D28" s="6">
        <v>4564570</v>
      </c>
      <c r="E28" s="6"/>
      <c r="F28" s="6">
        <f t="shared" si="0"/>
        <v>16344570</v>
      </c>
    </row>
    <row r="29" spans="1:6" x14ac:dyDescent="0.25">
      <c r="A29" s="4">
        <v>2041</v>
      </c>
      <c r="B29" s="6">
        <v>12080000</v>
      </c>
      <c r="C29" s="6"/>
      <c r="D29" s="6">
        <v>4144890</v>
      </c>
      <c r="E29" s="6"/>
      <c r="F29" s="6">
        <f t="shared" si="0"/>
        <v>16224890</v>
      </c>
    </row>
    <row r="30" spans="1:6" x14ac:dyDescent="0.25">
      <c r="A30" s="4">
        <v>2042</v>
      </c>
      <c r="B30" s="6">
        <v>12450000</v>
      </c>
      <c r="C30" s="6"/>
      <c r="D30" s="6">
        <v>3703783</v>
      </c>
      <c r="E30" s="6"/>
      <c r="F30" s="6">
        <f t="shared" si="0"/>
        <v>16153783</v>
      </c>
    </row>
    <row r="31" spans="1:6" x14ac:dyDescent="0.25">
      <c r="A31" s="4">
        <v>2043</v>
      </c>
      <c r="B31" s="6">
        <v>12860000</v>
      </c>
      <c r="C31" s="6"/>
      <c r="D31" s="6">
        <v>3268650</v>
      </c>
      <c r="E31" s="6"/>
      <c r="F31" s="6">
        <f t="shared" si="0"/>
        <v>16128650</v>
      </c>
    </row>
    <row r="32" spans="1:6" x14ac:dyDescent="0.25">
      <c r="A32" s="4">
        <v>2044</v>
      </c>
      <c r="B32" s="6">
        <v>14790000</v>
      </c>
      <c r="C32" s="6"/>
      <c r="D32" s="6">
        <v>2809200</v>
      </c>
      <c r="E32" s="6"/>
      <c r="F32" s="6">
        <f t="shared" si="0"/>
        <v>17599200</v>
      </c>
    </row>
    <row r="33" spans="1:6" x14ac:dyDescent="0.25">
      <c r="A33" s="4">
        <v>2045</v>
      </c>
      <c r="B33" s="6">
        <v>15270000</v>
      </c>
      <c r="C33" s="6"/>
      <c r="D33" s="6">
        <v>2252600</v>
      </c>
      <c r="E33" s="6"/>
      <c r="F33" s="6">
        <f t="shared" si="0"/>
        <v>17522600</v>
      </c>
    </row>
    <row r="34" spans="1:6" x14ac:dyDescent="0.25">
      <c r="A34" s="4">
        <v>2046</v>
      </c>
      <c r="B34" s="6">
        <v>15530000</v>
      </c>
      <c r="C34" s="6"/>
      <c r="D34" s="6">
        <v>1676800</v>
      </c>
      <c r="E34" s="6"/>
      <c r="F34" s="6">
        <f t="shared" si="0"/>
        <v>17206800</v>
      </c>
    </row>
    <row r="35" spans="1:6" x14ac:dyDescent="0.25">
      <c r="A35" s="4">
        <v>2047</v>
      </c>
      <c r="B35" s="6">
        <v>15885000</v>
      </c>
      <c r="C35" s="6"/>
      <c r="D35" s="6">
        <v>1090600</v>
      </c>
      <c r="E35" s="6"/>
      <c r="F35" s="6">
        <f t="shared" si="0"/>
        <v>16975600</v>
      </c>
    </row>
    <row r="36" spans="1:6" x14ac:dyDescent="0.25">
      <c r="A36" s="4">
        <v>2048</v>
      </c>
      <c r="B36" s="8">
        <v>12255000</v>
      </c>
      <c r="C36" s="6"/>
      <c r="D36" s="8">
        <v>490200</v>
      </c>
      <c r="E36" s="6"/>
      <c r="F36" s="8">
        <f t="shared" si="0"/>
        <v>12745200</v>
      </c>
    </row>
    <row r="38" spans="1:6" ht="15.75" thickBot="1" x14ac:dyDescent="0.3">
      <c r="B38" s="9">
        <f>SUM(B10:B37)</f>
        <v>302878908</v>
      </c>
      <c r="C38" s="7"/>
      <c r="D38" s="9">
        <f t="shared" ref="D38:F38" si="1">SUM(D10:D37)</f>
        <v>180816351</v>
      </c>
      <c r="E38" s="7"/>
      <c r="F38" s="9">
        <f t="shared" si="1"/>
        <v>483695259</v>
      </c>
    </row>
    <row r="39" spans="1:6" ht="15.75" thickTop="1" x14ac:dyDescent="0.25"/>
    <row r="41" spans="1:6" x14ac:dyDescent="0.25">
      <c r="A41" t="s">
        <v>8</v>
      </c>
    </row>
  </sheetData>
  <printOptions horizontalCentered="1"/>
  <pageMargins left="0.7" right="0.7" top="0.75" bottom="0.75" header="0.3" footer="0.3"/>
  <pageSetup orientation="portrait" r:id="rId1"/>
  <ignoredErrors>
    <ignoredError sqref="F10:F12 F13:F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69EC6-08CC-48D2-A88B-F57D797C8841}">
  <sheetPr>
    <pageSetUpPr fitToPage="1"/>
  </sheetPr>
  <dimension ref="A1:M30"/>
  <sheetViews>
    <sheetView tabSelected="1" workbookViewId="0">
      <selection activeCell="F11" sqref="F11"/>
    </sheetView>
  </sheetViews>
  <sheetFormatPr defaultRowHeight="15" x14ac:dyDescent="0.25"/>
  <cols>
    <col min="1" max="1" width="45.140625" customWidth="1"/>
    <col min="2" max="2" width="11.7109375" customWidth="1"/>
    <col min="3" max="3" width="13.7109375" style="5" customWidth="1"/>
    <col min="4" max="4" width="11.7109375" customWidth="1"/>
    <col min="5" max="5" width="13.7109375" style="5" customWidth="1"/>
    <col min="6" max="6" width="13.7109375" customWidth="1"/>
    <col min="7" max="8" width="10.7109375" customWidth="1"/>
    <col min="9" max="9" width="13.7109375" customWidth="1"/>
    <col min="10" max="13" width="10.7109375" customWidth="1"/>
  </cols>
  <sheetData>
    <row r="1" spans="1:13" x14ac:dyDescent="0.25">
      <c r="A1" s="1" t="s">
        <v>0</v>
      </c>
    </row>
    <row r="2" spans="1:13" x14ac:dyDescent="0.25">
      <c r="A2" s="1" t="s">
        <v>9</v>
      </c>
    </row>
    <row r="3" spans="1:13" x14ac:dyDescent="0.25">
      <c r="A3" s="1" t="s">
        <v>43</v>
      </c>
    </row>
    <row r="6" spans="1:13" x14ac:dyDescent="0.25">
      <c r="A6" s="1" t="s">
        <v>10</v>
      </c>
    </row>
    <row r="7" spans="1:13" ht="45" x14ac:dyDescent="0.25">
      <c r="A7" s="10" t="s">
        <v>11</v>
      </c>
      <c r="B7" s="11" t="s">
        <v>12</v>
      </c>
      <c r="C7" s="13" t="s">
        <v>13</v>
      </c>
      <c r="D7" s="11" t="s">
        <v>14</v>
      </c>
      <c r="E7" s="13" t="s">
        <v>44</v>
      </c>
      <c r="F7" s="11" t="s">
        <v>45</v>
      </c>
      <c r="G7" s="11" t="s">
        <v>46</v>
      </c>
      <c r="H7" s="11" t="s">
        <v>47</v>
      </c>
      <c r="I7" s="11" t="s">
        <v>15</v>
      </c>
      <c r="J7" s="11" t="s">
        <v>48</v>
      </c>
      <c r="K7" s="11" t="s">
        <v>49</v>
      </c>
      <c r="L7" s="11" t="s">
        <v>16</v>
      </c>
      <c r="M7" s="11" t="s">
        <v>17</v>
      </c>
    </row>
    <row r="8" spans="1:13" x14ac:dyDescent="0.25">
      <c r="A8" t="s">
        <v>18</v>
      </c>
      <c r="B8" s="12">
        <v>36175</v>
      </c>
      <c r="C8" s="5">
        <v>38597406</v>
      </c>
      <c r="D8" s="12">
        <v>45323</v>
      </c>
      <c r="E8" s="5">
        <v>1845744</v>
      </c>
      <c r="F8" s="5">
        <v>4724257</v>
      </c>
      <c r="G8" s="5">
        <f>E8/$B$22</f>
        <v>191.92513257772694</v>
      </c>
      <c r="H8" s="5">
        <f>E8/$B$23</f>
        <v>34.392531723405448</v>
      </c>
      <c r="I8" s="7">
        <f>E8+F8</f>
        <v>6570001</v>
      </c>
      <c r="J8" s="5">
        <f>I8/$B$22</f>
        <v>683.16533222418639</v>
      </c>
      <c r="K8" s="5">
        <f>I8/$B$23</f>
        <v>122.42161849926399</v>
      </c>
      <c r="L8" s="4" t="s">
        <v>21</v>
      </c>
      <c r="M8" s="4" t="s">
        <v>22</v>
      </c>
    </row>
    <row r="9" spans="1:13" x14ac:dyDescent="0.25">
      <c r="A9" t="s">
        <v>23</v>
      </c>
      <c r="B9" s="12">
        <v>37316</v>
      </c>
      <c r="C9" s="6">
        <v>7736757</v>
      </c>
      <c r="D9" s="12">
        <v>45323</v>
      </c>
      <c r="E9" s="6">
        <v>35830</v>
      </c>
      <c r="F9" s="6">
        <v>1104170</v>
      </c>
      <c r="G9" s="6">
        <f>E9/$B$22</f>
        <v>3.7256940833939898</v>
      </c>
      <c r="H9" s="6">
        <f>E9/$B$23</f>
        <v>0.6676356047477966</v>
      </c>
      <c r="I9" s="6">
        <f>E9+F9</f>
        <v>1140000</v>
      </c>
      <c r="J9" s="6">
        <f>I9/$B$22</f>
        <v>118.54008526567537</v>
      </c>
      <c r="K9" s="6">
        <f>I9/$B$23</f>
        <v>21.242104086310022</v>
      </c>
      <c r="L9" s="4" t="s">
        <v>21</v>
      </c>
      <c r="M9" s="4" t="s">
        <v>34</v>
      </c>
    </row>
    <row r="10" spans="1:13" x14ac:dyDescent="0.25">
      <c r="A10" t="s">
        <v>24</v>
      </c>
      <c r="B10" s="12">
        <v>41974</v>
      </c>
      <c r="C10" s="6">
        <v>8854992</v>
      </c>
      <c r="D10" s="12">
        <v>49706</v>
      </c>
      <c r="E10" s="6">
        <v>8034993</v>
      </c>
      <c r="F10" s="6">
        <v>3391010</v>
      </c>
      <c r="G10" s="6">
        <f>E10/$B$22</f>
        <v>835.49890818342521</v>
      </c>
      <c r="H10" s="6">
        <f>E10/$B$23</f>
        <v>149.71943652523896</v>
      </c>
      <c r="I10" s="6">
        <f t="shared" ref="I10:I14" si="0">E10+F10</f>
        <v>11426003</v>
      </c>
      <c r="J10" s="6">
        <f>I10/$B$22</f>
        <v>1188.1047104086513</v>
      </c>
      <c r="K10" s="6">
        <f>I10/$B$23</f>
        <v>212.90556580393911</v>
      </c>
      <c r="L10" s="4" t="s">
        <v>21</v>
      </c>
      <c r="M10" s="4" t="s">
        <v>35</v>
      </c>
    </row>
    <row r="11" spans="1:13" x14ac:dyDescent="0.25">
      <c r="A11" t="s">
        <v>25</v>
      </c>
      <c r="B11" s="12">
        <v>42597</v>
      </c>
      <c r="C11" s="6">
        <v>81545000</v>
      </c>
      <c r="D11" s="12">
        <v>53724</v>
      </c>
      <c r="E11" s="6">
        <v>77745000</v>
      </c>
      <c r="F11" s="6">
        <v>52070900</v>
      </c>
      <c r="G11" s="6">
        <f>E11/$B$22</f>
        <v>8084.1218675262553</v>
      </c>
      <c r="H11" s="6">
        <f>E11/$B$23</f>
        <v>1448.6555984124323</v>
      </c>
      <c r="I11" s="6">
        <f t="shared" si="0"/>
        <v>129815900</v>
      </c>
      <c r="J11" s="6">
        <f>I11/$B$22</f>
        <v>13498.585837579287</v>
      </c>
      <c r="K11" s="6">
        <f>I11/$B$23</f>
        <v>2418.9147893491345</v>
      </c>
      <c r="L11" s="4" t="s">
        <v>21</v>
      </c>
      <c r="M11" s="4" t="s">
        <v>35</v>
      </c>
    </row>
    <row r="12" spans="1:13" x14ac:dyDescent="0.25">
      <c r="A12" t="s">
        <v>26</v>
      </c>
      <c r="B12" s="12">
        <v>42948</v>
      </c>
      <c r="C12" s="6">
        <v>81215000</v>
      </c>
      <c r="D12" s="12">
        <v>54089</v>
      </c>
      <c r="E12" s="6">
        <v>80110000</v>
      </c>
      <c r="F12" s="6">
        <v>64992700</v>
      </c>
      <c r="G12" s="6">
        <f>E12/$B$22</f>
        <v>8330.0405531870638</v>
      </c>
      <c r="H12" s="6">
        <f>E12/$B$23</f>
        <v>1492.723647679207</v>
      </c>
      <c r="I12" s="6">
        <f t="shared" si="0"/>
        <v>145102700</v>
      </c>
      <c r="J12" s="6">
        <f>I12/$B$22</f>
        <v>15088.145991473433</v>
      </c>
      <c r="K12" s="6">
        <f>I12/$B$23</f>
        <v>2703.7602250917698</v>
      </c>
      <c r="L12" s="4" t="s">
        <v>21</v>
      </c>
      <c r="M12" s="4" t="s">
        <v>35</v>
      </c>
    </row>
    <row r="13" spans="1:13" x14ac:dyDescent="0.25">
      <c r="A13" t="s">
        <v>27</v>
      </c>
      <c r="B13" s="12">
        <v>43800</v>
      </c>
      <c r="C13" s="6">
        <v>40980000</v>
      </c>
      <c r="D13" s="12">
        <v>47150</v>
      </c>
      <c r="E13" s="6">
        <v>32360000</v>
      </c>
      <c r="F13" s="6">
        <v>7819250</v>
      </c>
      <c r="G13" s="6">
        <f>E13/$B$22</f>
        <v>3364.8747010502234</v>
      </c>
      <c r="H13" s="6">
        <f>E13/$B$23</f>
        <v>602.97762125701081</v>
      </c>
      <c r="I13" s="6">
        <f t="shared" si="0"/>
        <v>40179250</v>
      </c>
      <c r="J13" s="6">
        <f>I13/$B$22</f>
        <v>4177.9401060621813</v>
      </c>
      <c r="K13" s="6">
        <f>I13/$B$23</f>
        <v>748.67702685076495</v>
      </c>
      <c r="L13" s="4" t="s">
        <v>21</v>
      </c>
      <c r="M13" s="4" t="s">
        <v>35</v>
      </c>
    </row>
    <row r="14" spans="1:13" x14ac:dyDescent="0.25">
      <c r="A14" t="s">
        <v>28</v>
      </c>
      <c r="B14" s="12">
        <v>44150</v>
      </c>
      <c r="C14" s="6">
        <v>90699896</v>
      </c>
      <c r="D14" s="12">
        <v>52263</v>
      </c>
      <c r="E14" s="6">
        <v>87844896</v>
      </c>
      <c r="F14" s="6">
        <v>32943928</v>
      </c>
      <c r="G14" s="6">
        <f>E14/$B$22</f>
        <v>9134.3346157845481</v>
      </c>
      <c r="H14" s="6">
        <f>E14/$B$23</f>
        <v>1636.8512493711219</v>
      </c>
      <c r="I14" s="6">
        <f t="shared" si="0"/>
        <v>120788824</v>
      </c>
      <c r="J14" s="6">
        <f>I14/$B$22</f>
        <v>12559.92762815847</v>
      </c>
      <c r="K14" s="6">
        <f>I14/$B$23</f>
        <v>2250.7094490096333</v>
      </c>
      <c r="L14" s="4" t="s">
        <v>21</v>
      </c>
      <c r="M14" s="4" t="s">
        <v>35</v>
      </c>
    </row>
    <row r="15" spans="1:13" ht="6.75" customHeight="1" x14ac:dyDescent="0.25"/>
    <row r="16" spans="1:13" ht="15.75" thickBot="1" x14ac:dyDescent="0.3">
      <c r="C16" s="14">
        <f>SUM(C8:C15)</f>
        <v>349629051</v>
      </c>
      <c r="E16" s="16">
        <f>SUM(E8:E15)</f>
        <v>287976463</v>
      </c>
      <c r="F16" s="16">
        <f>SUM(F8:F15)</f>
        <v>167046215</v>
      </c>
      <c r="G16" s="16">
        <f>SUM(G8:G15)</f>
        <v>29944.521472392636</v>
      </c>
      <c r="H16" s="16">
        <f>SUM(H8:H15)</f>
        <v>5365.9877205731646</v>
      </c>
      <c r="I16" s="16">
        <f>SUM(I8:I15)</f>
        <v>455022678</v>
      </c>
      <c r="J16" s="16">
        <f>SUM(J8:J15)</f>
        <v>47314.409691171881</v>
      </c>
      <c r="K16" s="16">
        <f>SUM(K8:K15)</f>
        <v>8478.6307786908146</v>
      </c>
    </row>
    <row r="17" spans="1:13" ht="7.5" customHeight="1" thickTop="1" x14ac:dyDescent="0.25"/>
    <row r="18" spans="1:13" x14ac:dyDescent="0.25">
      <c r="A18" t="s">
        <v>52</v>
      </c>
      <c r="C18" s="8">
        <v>0</v>
      </c>
    </row>
    <row r="19" spans="1:13" ht="9" customHeight="1" x14ac:dyDescent="0.25"/>
    <row r="20" spans="1:13" ht="15.75" thickBot="1" x14ac:dyDescent="0.3">
      <c r="A20" t="s">
        <v>30</v>
      </c>
      <c r="C20" s="15">
        <f>SUM(C16:C18)</f>
        <v>349629051</v>
      </c>
    </row>
    <row r="21" spans="1:13" ht="15.75" thickTop="1" x14ac:dyDescent="0.25"/>
    <row r="22" spans="1:13" x14ac:dyDescent="0.25">
      <c r="A22" s="17" t="s">
        <v>19</v>
      </c>
      <c r="B22" s="18">
        <v>9617</v>
      </c>
    </row>
    <row r="23" spans="1:13" x14ac:dyDescent="0.25">
      <c r="A23" s="19" t="s">
        <v>20</v>
      </c>
      <c r="B23" s="20">
        <v>53667</v>
      </c>
    </row>
    <row r="24" spans="1:13" ht="9" customHeight="1" x14ac:dyDescent="0.25">
      <c r="A24" s="19"/>
      <c r="B24" s="21"/>
    </row>
    <row r="25" spans="1:13" x14ac:dyDescent="0.25">
      <c r="A25" s="19" t="s">
        <v>51</v>
      </c>
      <c r="B25" s="21"/>
    </row>
    <row r="26" spans="1:13" x14ac:dyDescent="0.25">
      <c r="A26" s="22" t="s">
        <v>29</v>
      </c>
      <c r="B26" s="23"/>
    </row>
    <row r="28" spans="1:13" x14ac:dyDescent="0.25">
      <c r="A28" s="1" t="s">
        <v>31</v>
      </c>
    </row>
    <row r="29" spans="1:13" ht="45" x14ac:dyDescent="0.25">
      <c r="A29" s="24" t="s">
        <v>11</v>
      </c>
      <c r="B29" s="25" t="s">
        <v>12</v>
      </c>
      <c r="C29" s="26" t="s">
        <v>13</v>
      </c>
      <c r="D29" s="25" t="s">
        <v>14</v>
      </c>
      <c r="E29" s="26" t="s">
        <v>44</v>
      </c>
      <c r="F29" s="25" t="s">
        <v>45</v>
      </c>
      <c r="G29" s="25" t="s">
        <v>46</v>
      </c>
      <c r="H29" s="25" t="s">
        <v>47</v>
      </c>
      <c r="I29" s="25" t="s">
        <v>50</v>
      </c>
      <c r="J29" s="25" t="s">
        <v>48</v>
      </c>
      <c r="K29" s="25" t="s">
        <v>49</v>
      </c>
      <c r="L29" s="25" t="s">
        <v>16</v>
      </c>
      <c r="M29" s="25" t="s">
        <v>17</v>
      </c>
    </row>
    <row r="30" spans="1:13" x14ac:dyDescent="0.25">
      <c r="A30" t="s">
        <v>32</v>
      </c>
      <c r="B30" s="12">
        <v>42064</v>
      </c>
      <c r="C30" s="5">
        <v>1500000</v>
      </c>
      <c r="D30" s="12">
        <v>45689</v>
      </c>
      <c r="E30" s="5">
        <v>485000</v>
      </c>
      <c r="F30" s="5">
        <v>20433</v>
      </c>
      <c r="G30" s="5">
        <f>E30/$B$22</f>
        <v>50.431527503379435</v>
      </c>
      <c r="H30" s="5">
        <f>E30/$B$23</f>
        <v>9.0372109490003165</v>
      </c>
      <c r="I30" s="7">
        <f>E30+F30</f>
        <v>505433</v>
      </c>
      <c r="J30" s="5">
        <f>I30/$B$22</f>
        <v>52.556202557970259</v>
      </c>
      <c r="K30" s="5">
        <f>I30/$B$23</f>
        <v>9.4179477146104684</v>
      </c>
      <c r="L30" s="4" t="s">
        <v>33</v>
      </c>
      <c r="M30" s="4" t="s">
        <v>33</v>
      </c>
    </row>
  </sheetData>
  <phoneticPr fontId="4" type="noConversion"/>
  <printOptions horizontalCentered="1"/>
  <pageMargins left="0.7" right="0.7" top="0.75" bottom="0.75" header="0.3" footer="0.3"/>
  <pageSetup scale="6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D52E-360D-42E4-A391-2B4E21BA2F5C}">
  <dimension ref="A1:H18"/>
  <sheetViews>
    <sheetView workbookViewId="0">
      <selection activeCell="O14" sqref="O14"/>
    </sheetView>
  </sheetViews>
  <sheetFormatPr defaultRowHeight="15" x14ac:dyDescent="0.25"/>
  <cols>
    <col min="1" max="1" width="15.28515625" customWidth="1"/>
    <col min="2" max="2" width="9" customWidth="1"/>
    <col min="4" max="4" width="20.28515625" customWidth="1"/>
    <col min="5" max="5" width="13.5703125" customWidth="1"/>
    <col min="6" max="6" width="16" customWidth="1"/>
    <col min="7" max="7" width="15.28515625" customWidth="1"/>
    <col min="8" max="8" width="14.7109375" customWidth="1"/>
  </cols>
  <sheetData>
    <row r="1" spans="1:8" ht="15.75" x14ac:dyDescent="0.25">
      <c r="A1" s="34" t="s">
        <v>36</v>
      </c>
      <c r="B1" s="34"/>
      <c r="C1" s="34"/>
      <c r="D1" s="34"/>
      <c r="E1" s="34"/>
      <c r="F1" s="34"/>
      <c r="G1" s="34"/>
      <c r="H1" s="34"/>
    </row>
    <row r="2" spans="1:8" ht="15.75" x14ac:dyDescent="0.25">
      <c r="A2" s="34" t="s">
        <v>37</v>
      </c>
      <c r="B2" s="34"/>
      <c r="C2" s="34"/>
      <c r="D2" s="34"/>
      <c r="E2" s="34"/>
      <c r="F2" s="34"/>
      <c r="G2" s="34"/>
      <c r="H2" s="34"/>
    </row>
    <row r="3" spans="1:8" ht="15.75" x14ac:dyDescent="0.25">
      <c r="A3" s="27"/>
      <c r="B3" s="27"/>
      <c r="C3" s="27"/>
      <c r="D3" s="27"/>
      <c r="E3" s="27"/>
      <c r="F3" s="27"/>
      <c r="G3" s="27"/>
      <c r="H3" s="27"/>
    </row>
    <row r="5" spans="1:8" ht="15.75" x14ac:dyDescent="0.25">
      <c r="A5" s="28"/>
      <c r="B5" s="28"/>
      <c r="C5" s="28"/>
      <c r="D5" s="28"/>
      <c r="E5" s="28"/>
      <c r="F5" s="28"/>
      <c r="G5" s="28"/>
      <c r="H5" s="28"/>
    </row>
    <row r="6" spans="1:8" ht="15.75" x14ac:dyDescent="0.25">
      <c r="A6" s="29" t="s">
        <v>38</v>
      </c>
      <c r="B6" s="29"/>
      <c r="C6" s="29"/>
      <c r="D6" s="29" t="s">
        <v>5</v>
      </c>
      <c r="E6" s="29" t="s">
        <v>6</v>
      </c>
      <c r="F6" s="29" t="s">
        <v>7</v>
      </c>
      <c r="G6" s="29" t="s">
        <v>39</v>
      </c>
      <c r="H6" s="29" t="s">
        <v>40</v>
      </c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>
        <v>2016</v>
      </c>
      <c r="B8" s="4"/>
      <c r="C8" s="4"/>
      <c r="D8" s="30">
        <v>6186144</v>
      </c>
      <c r="E8" s="30">
        <v>9396236</v>
      </c>
      <c r="F8" s="30">
        <f t="shared" ref="F8" si="0">D8+E8</f>
        <v>15582380</v>
      </c>
      <c r="G8" s="31">
        <v>41428</v>
      </c>
      <c r="H8" s="32">
        <f t="shared" ref="H8:H13" si="1">F8/G8</f>
        <v>376.13160181519743</v>
      </c>
    </row>
    <row r="9" spans="1:8" x14ac:dyDescent="0.25">
      <c r="A9" s="4">
        <v>2017</v>
      </c>
      <c r="B9" s="4"/>
      <c r="C9" s="4"/>
      <c r="D9" s="30">
        <v>5028422</v>
      </c>
      <c r="E9" s="30">
        <v>11346117</v>
      </c>
      <c r="F9" s="30">
        <f>D9+E9</f>
        <v>16374539</v>
      </c>
      <c r="G9" s="31">
        <v>43298</v>
      </c>
      <c r="H9" s="32">
        <f t="shared" si="1"/>
        <v>378.1823409857268</v>
      </c>
    </row>
    <row r="10" spans="1:8" x14ac:dyDescent="0.25">
      <c r="A10" s="4">
        <v>2018</v>
      </c>
      <c r="B10" s="4"/>
      <c r="C10" s="4"/>
      <c r="D10" s="30">
        <v>5983694</v>
      </c>
      <c r="E10" s="30">
        <v>15596695</v>
      </c>
      <c r="F10" s="30">
        <f t="shared" ref="F10:F13" si="2">D10+E10</f>
        <v>21580389</v>
      </c>
      <c r="G10" s="31">
        <v>45155</v>
      </c>
      <c r="H10" s="32">
        <f t="shared" si="1"/>
        <v>477.91803786956041</v>
      </c>
    </row>
    <row r="11" spans="1:8" x14ac:dyDescent="0.25">
      <c r="A11" s="4">
        <v>2019</v>
      </c>
      <c r="B11" s="4"/>
      <c r="C11" s="4"/>
      <c r="D11" s="30">
        <v>6272245</v>
      </c>
      <c r="E11" s="30">
        <v>15985094</v>
      </c>
      <c r="F11" s="30">
        <f t="shared" si="2"/>
        <v>22257339</v>
      </c>
      <c r="G11" s="31">
        <v>47416</v>
      </c>
      <c r="H11" s="32">
        <f t="shared" si="1"/>
        <v>469.40566475451323</v>
      </c>
    </row>
    <row r="12" spans="1:8" x14ac:dyDescent="0.25">
      <c r="A12" s="4">
        <v>2020</v>
      </c>
      <c r="B12" s="4"/>
      <c r="C12" s="4"/>
      <c r="D12" s="30">
        <v>5865137</v>
      </c>
      <c r="E12" s="30">
        <v>15382626</v>
      </c>
      <c r="F12" s="30">
        <f t="shared" si="2"/>
        <v>21247763</v>
      </c>
      <c r="G12" s="31">
        <v>48019</v>
      </c>
      <c r="H12" s="32">
        <f t="shared" si="1"/>
        <v>442.48657822945086</v>
      </c>
    </row>
    <row r="13" spans="1:8" x14ac:dyDescent="0.25">
      <c r="A13" s="4">
        <v>2021</v>
      </c>
      <c r="B13" s="4"/>
      <c r="C13" s="4"/>
      <c r="D13" s="30">
        <f>7185634+155000</f>
        <v>7340634</v>
      </c>
      <c r="E13" s="30">
        <v>14135869</v>
      </c>
      <c r="F13" s="30">
        <f t="shared" si="2"/>
        <v>21476503</v>
      </c>
      <c r="G13" s="31">
        <v>49016</v>
      </c>
      <c r="H13" s="32">
        <f t="shared" si="1"/>
        <v>438.15290925412108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35" t="s">
        <v>41</v>
      </c>
      <c r="B17" s="35"/>
      <c r="C17" s="35"/>
      <c r="D17" s="35"/>
      <c r="E17" s="4"/>
      <c r="F17" s="4"/>
      <c r="G17" s="4"/>
      <c r="H17" s="4"/>
    </row>
    <row r="18" spans="1:8" x14ac:dyDescent="0.25">
      <c r="A18" s="33" t="s">
        <v>42</v>
      </c>
    </row>
  </sheetData>
  <mergeCells count="3">
    <mergeCell ref="A1:H1"/>
    <mergeCell ref="A2:H2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Wesley</dc:creator>
  <cp:lastModifiedBy>Scott, Wesley</cp:lastModifiedBy>
  <cp:lastPrinted>2021-11-05T19:40:04Z</cp:lastPrinted>
  <dcterms:created xsi:type="dcterms:W3CDTF">2021-11-05T14:02:05Z</dcterms:created>
  <dcterms:modified xsi:type="dcterms:W3CDTF">2022-10-19T21:22:50Z</dcterms:modified>
</cp:coreProperties>
</file>